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U14" i="1"/>
  <c r="U13"/>
  <c r="U11"/>
  <c r="U10"/>
  <c r="U9"/>
  <c r="U8"/>
  <c r="U15" l="1"/>
  <c r="U12"/>
  <c r="U16" l="1"/>
  <c r="U18" s="1"/>
  <c r="T12"/>
  <c r="T15"/>
  <c r="S18"/>
  <c r="S15"/>
  <c r="S12"/>
  <c r="U19" l="1"/>
  <c r="T16"/>
  <c r="S16"/>
  <c r="T17" l="1"/>
  <c r="T18"/>
  <c r="T19" s="1"/>
  <c r="S19"/>
  <c r="R14"/>
  <c r="R13"/>
  <c r="R9"/>
  <c r="R11"/>
  <c r="R8"/>
  <c r="R15" l="1"/>
  <c r="R12" l="1"/>
  <c r="Q15"/>
  <c r="Q16" s="1"/>
  <c r="Q12"/>
  <c r="P12"/>
  <c r="P16" s="1"/>
  <c r="P15"/>
  <c r="O15"/>
  <c r="O16" s="1"/>
  <c r="O12"/>
  <c r="M12"/>
  <c r="D15"/>
  <c r="D16"/>
  <c r="D19" s="1"/>
  <c r="E15"/>
  <c r="F15"/>
  <c r="G15"/>
  <c r="G16" s="1"/>
  <c r="H15"/>
  <c r="H16"/>
  <c r="I15"/>
  <c r="I16"/>
  <c r="I19" s="1"/>
  <c r="J15"/>
  <c r="K15"/>
  <c r="L15"/>
  <c r="D12"/>
  <c r="E12"/>
  <c r="F12"/>
  <c r="F16" s="1"/>
  <c r="G12"/>
  <c r="H12"/>
  <c r="I12"/>
  <c r="J12"/>
  <c r="K12"/>
  <c r="L12"/>
  <c r="N12"/>
  <c r="N15"/>
  <c r="N16" s="1"/>
  <c r="M15"/>
  <c r="M16" s="1"/>
  <c r="C15"/>
  <c r="C12"/>
  <c r="C16" s="1"/>
  <c r="C19" s="1"/>
  <c r="K16"/>
  <c r="K19" s="1"/>
  <c r="E16"/>
  <c r="E17" s="1"/>
  <c r="E19"/>
  <c r="J16"/>
  <c r="J17" s="1"/>
  <c r="K17"/>
  <c r="L16"/>
  <c r="L17" s="1"/>
  <c r="H19"/>
  <c r="R16" l="1"/>
  <c r="S17" s="1"/>
  <c r="F17"/>
  <c r="F19"/>
  <c r="O19"/>
  <c r="O17"/>
  <c r="P17"/>
  <c r="P18"/>
  <c r="P19" s="1"/>
  <c r="Q17"/>
  <c r="Q18"/>
  <c r="Q19"/>
  <c r="N19"/>
  <c r="N17"/>
  <c r="G17"/>
  <c r="G19"/>
  <c r="H17"/>
  <c r="M17"/>
  <c r="M19"/>
  <c r="J19"/>
  <c r="I17"/>
  <c r="L19"/>
  <c r="D17"/>
  <c r="R18" l="1"/>
  <c r="R19" s="1"/>
  <c r="R17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<sst xmlns="http://schemas.openxmlformats.org/spreadsheetml/2006/main" count="20" uniqueCount="20">
  <si>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</si>
  <si>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</si>
  <si>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</si>
  <si>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</si>
  <si>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</si>
  <si>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</si>
  <si>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</si>
  <si>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</si>
  <si>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</si>
  <si>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</si>
  <si>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</si>
  <si>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</si>
  <si>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</si>
  <si>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</si>
  <si>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</si>
  <si>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</si>
  <si>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2005 - 2023</t>
  </si>
  <si>
    <t>Droit de Sortie</t>
  </si>
  <si>
    <t>Date : 18/08/2023</t>
  </si>
  <si>
    <t xml:space="preserve">(b) Recettes collectées provisoires à fin juillet 2023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</si>
</sst>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43" fontId="21" fillId="6" borderId="9" xfId="1" applyFont="1" applyFill="1" applyBorder="1" applyAlignment="1">
      <alignment horizontal="center"/>
    </xf>
    <xf numFmtId="43" fontId="2" fillId="2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/2023/mensuelle_2023/recap_mensuel_juillet_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Recap_Bureau"/>
      <sheetName val="janv"/>
      <sheetName val="fev"/>
      <sheetName val="mars"/>
      <sheetName val="avril"/>
      <sheetName val="mai"/>
      <sheetName val="juin"/>
      <sheetName val="juillet"/>
      <sheetName val="sit_juillet"/>
      <sheetName val="sit_juin"/>
      <sheetName val="sit_mai"/>
      <sheetName val="sit_avril"/>
      <sheetName val="sit_mars"/>
      <sheetName val="sit_fev"/>
      <sheetName val="situation_janv"/>
      <sheetName val="Rec_DN"/>
      <sheetName val="Rec_EB"/>
      <sheetName val="detail_EB"/>
      <sheetName val="REC_22"/>
      <sheetName val="LFI_23"/>
      <sheetName val="Petrole_23"/>
      <sheetName val="LFI_23_2"/>
      <sheetName val="LFI_rectifier"/>
      <sheetName val="LFI_recti_formule"/>
    </sheetNames>
    <sheetDataSet>
      <sheetData sheetId="0">
        <row r="7">
          <cell r="I7">
            <v>444.79954392899998</v>
          </cell>
        </row>
        <row r="8">
          <cell r="I8">
            <v>922.35458901600009</v>
          </cell>
        </row>
        <row r="9">
          <cell r="I9">
            <v>0.80823858999999998</v>
          </cell>
        </row>
        <row r="10">
          <cell r="I10">
            <v>6.917895498</v>
          </cell>
        </row>
        <row r="12">
          <cell r="I12">
            <v>157.17677624300001</v>
          </cell>
        </row>
        <row r="13">
          <cell r="I13">
            <v>410.98176570300001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4"/>
  <sheetViews>
    <sheetView showGridLines="0" tabSelected="1" workbookViewId="0">
      <selection sqref="A1:XFD1"/>
    </sheetView>
  </sheetViews>
  <sheetFormatPr baseColWidth="10" defaultRowHeight="14.4"/>
  <cols>
    <col min="2" max="2" width="36.21875" customWidth="1"/>
    <col min="3" max="14" width="7.88671875" customWidth="1"/>
    <col min="15" max="15" width="7.88671875" style="17" customWidth="1"/>
    <col min="16" max="16" width="7.88671875" style="19" customWidth="1"/>
    <col min="17" max="18" width="7.88671875" bestFit="1" customWidth="1"/>
    <col min="19" max="19" width="9.88671875" customWidth="1"/>
    <col min="20" max="20" width="9.6640625" bestFit="1" customWidth="1"/>
    <col min="21" max="21" width="9.77734375" customWidth="1"/>
    <col min="22" max="22" width="10.88671875" bestFit="1" customWidth="1"/>
    <col min="23" max="23" width="14.33203125" bestFit="1" customWidth="1"/>
    <col min="24" max="24" width="10.88671875" bestFit="1" customWidth="1"/>
    <col min="25" max="25" width="14.33203125" bestFit="1" customWidth="1"/>
    <col min="26" max="26" width="10.88671875" bestFit="1" customWidth="1"/>
    <col min="27" max="27" width="14.33203125" bestFit="1" customWidth="1"/>
    <col min="28" max="28" width="10.88671875" bestFit="1" customWidth="1"/>
  </cols>
  <sheetData>
    <row r="2" spans="2:21" ht="17.399999999999999">
      <c r="B2" s="36" t="s">
        <v>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2:21" ht="17.399999999999999">
      <c r="B3" s="36" t="s">
        <v>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5" spans="2:21" ht="16.8">
      <c r="B5" s="18" t="s">
        <v>18</v>
      </c>
    </row>
    <row r="6" spans="2:21" ht="15" thickBot="1">
      <c r="M6" s="20" t="s">
        <v>5</v>
      </c>
    </row>
    <row r="7" spans="2:21" ht="23.25" customHeight="1" thickBot="1">
      <c r="B7" s="6" t="s">
        <v>0</v>
      </c>
      <c r="C7" s="7">
        <v>2005</v>
      </c>
      <c r="D7" s="7">
        <v>2006</v>
      </c>
      <c r="E7" s="7">
        <v>2007</v>
      </c>
      <c r="F7" s="7">
        <v>2008</v>
      </c>
      <c r="G7" s="7">
        <v>2009</v>
      </c>
      <c r="H7" s="7">
        <v>2010</v>
      </c>
      <c r="I7" s="7">
        <v>2011</v>
      </c>
      <c r="J7" s="7">
        <v>2012</v>
      </c>
      <c r="K7" s="7">
        <v>2013</v>
      </c>
      <c r="L7" s="7">
        <v>2014</v>
      </c>
      <c r="M7" s="7">
        <v>2015</v>
      </c>
      <c r="N7" s="7">
        <v>2016</v>
      </c>
      <c r="O7" s="7">
        <v>2017</v>
      </c>
      <c r="P7" s="7">
        <v>2018</v>
      </c>
      <c r="Q7" s="7">
        <v>2019</v>
      </c>
      <c r="R7" s="7">
        <v>2020</v>
      </c>
      <c r="S7" s="7">
        <v>2021</v>
      </c>
      <c r="T7" s="7">
        <v>2022</v>
      </c>
      <c r="U7" s="7">
        <v>2023</v>
      </c>
    </row>
    <row r="8" spans="2:21" ht="15" customHeight="1" thickBot="1">
      <c r="B8" s="8" t="s">
        <v>6</v>
      </c>
      <c r="C8" s="1">
        <v>112.16247656205</v>
      </c>
      <c r="D8" s="1">
        <v>138.60125656175998</v>
      </c>
      <c r="E8" s="1">
        <v>179.46928467800001</v>
      </c>
      <c r="F8" s="1">
        <v>219.9</v>
      </c>
      <c r="G8" s="1">
        <v>163.19999999999999</v>
      </c>
      <c r="H8" s="1">
        <v>172.3</v>
      </c>
      <c r="I8" s="1">
        <v>209.8</v>
      </c>
      <c r="J8" s="1">
        <v>227.1</v>
      </c>
      <c r="K8" s="1">
        <v>219.9</v>
      </c>
      <c r="L8" s="1">
        <v>264.30718086899998</v>
      </c>
      <c r="M8" s="1">
        <v>331.38833855199999</v>
      </c>
      <c r="N8" s="1">
        <v>412.08556021100003</v>
      </c>
      <c r="O8" s="1">
        <v>493.15604095299994</v>
      </c>
      <c r="P8" s="1">
        <v>535.45824103999996</v>
      </c>
      <c r="Q8" s="1">
        <v>604.7390814800001</v>
      </c>
      <c r="R8" s="1">
        <f>[1]Rec_dti!$N7</f>
        <v>498.34152950700002</v>
      </c>
      <c r="S8" s="1">
        <v>591.67906805100006</v>
      </c>
      <c r="T8" s="1">
        <v>780.01642652700014</v>
      </c>
      <c r="U8" s="1">
        <f>[2]Rec_dti!$I$7</f>
        <v>444.79954392899998</v>
      </c>
    </row>
    <row r="9" spans="2:21" ht="15" customHeight="1" thickBot="1">
      <c r="B9" s="9" t="s">
        <v>7</v>
      </c>
      <c r="C9" s="2">
        <v>213.53199215357</v>
      </c>
      <c r="D9" s="2">
        <v>262.63</v>
      </c>
      <c r="E9" s="2">
        <v>339.23067422695999</v>
      </c>
      <c r="F9" s="2">
        <v>483.3</v>
      </c>
      <c r="G9" s="2">
        <v>362.7</v>
      </c>
      <c r="H9" s="2">
        <v>384.9</v>
      </c>
      <c r="I9" s="2">
        <v>476.5</v>
      </c>
      <c r="J9" s="2">
        <v>522.20000000000005</v>
      </c>
      <c r="K9" s="2">
        <v>515.1</v>
      </c>
      <c r="L9" s="2">
        <v>611.84642362900001</v>
      </c>
      <c r="M9" s="1">
        <v>728.32975630300007</v>
      </c>
      <c r="N9" s="1">
        <v>881.62380876499992</v>
      </c>
      <c r="O9" s="1">
        <v>1088.7652712719998</v>
      </c>
      <c r="P9" s="1">
        <v>1232.6234859200001</v>
      </c>
      <c r="Q9" s="1">
        <v>1346.2328095500002</v>
      </c>
      <c r="R9" s="1">
        <f>[1]Rec_dti!$N8</f>
        <v>1135.945491425</v>
      </c>
      <c r="S9" s="1">
        <v>1302.6413452740001</v>
      </c>
      <c r="T9" s="1">
        <v>1598.9783505400001</v>
      </c>
      <c r="U9" s="1">
        <f>[2]Rec_dti!$I$8</f>
        <v>922.35458901600009</v>
      </c>
    </row>
    <row r="10" spans="2:21" ht="15" customHeight="1" thickBot="1">
      <c r="B10" s="9" t="s">
        <v>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>
        <f>[2]Rec_dti!$I$10</f>
        <v>6.917895498</v>
      </c>
    </row>
    <row r="11" spans="2:21" ht="15" customHeight="1" thickBot="1">
      <c r="B11" s="9" t="s">
        <v>11</v>
      </c>
      <c r="C11" s="2">
        <v>11.089132684560001</v>
      </c>
      <c r="D11" s="2">
        <v>3.993753955014999</v>
      </c>
      <c r="E11" s="2">
        <v>15.223689225960001</v>
      </c>
      <c r="F11" s="2">
        <v>0.5</v>
      </c>
      <c r="G11" s="2">
        <v>0.1</v>
      </c>
      <c r="H11" s="2">
        <v>0.3</v>
      </c>
      <c r="I11" s="2">
        <v>0</v>
      </c>
      <c r="J11" s="2">
        <v>0.1</v>
      </c>
      <c r="K11" s="2">
        <v>0</v>
      </c>
      <c r="L11" s="2">
        <v>3.9448841999999998E-2</v>
      </c>
      <c r="M11" s="1">
        <v>6.1961194000000004E-2</v>
      </c>
      <c r="N11" s="1">
        <v>4.3548010999999998E-2</v>
      </c>
      <c r="O11" s="1">
        <v>0.47304859199999999</v>
      </c>
      <c r="P11" s="1">
        <v>0.5101639</v>
      </c>
      <c r="Q11" s="1">
        <v>0.799177421</v>
      </c>
      <c r="R11" s="1">
        <f>[1]Rec_dti!$N9</f>
        <v>1.1917957260000001</v>
      </c>
      <c r="S11" s="1">
        <v>1.4037440350000001</v>
      </c>
      <c r="T11" s="1">
        <v>1.3354451300000001</v>
      </c>
      <c r="U11" s="1">
        <f>[2]Rec_dti!$I$9</f>
        <v>0.80823858999999998</v>
      </c>
    </row>
    <row r="12" spans="2:21" ht="15" customHeight="1" thickBot="1">
      <c r="B12" s="30" t="s">
        <v>13</v>
      </c>
      <c r="C12" s="11">
        <f>SUM(C8:C11)</f>
        <v>336.78360140018003</v>
      </c>
      <c r="D12" s="11">
        <f t="shared" ref="D12:M12" si="0">SUM(D8:D11)</f>
        <v>405.225010516775</v>
      </c>
      <c r="E12" s="11">
        <f t="shared" si="0"/>
        <v>533.92364813092001</v>
      </c>
      <c r="F12" s="11">
        <f t="shared" si="0"/>
        <v>703.7</v>
      </c>
      <c r="G12" s="11">
        <f t="shared" si="0"/>
        <v>526</v>
      </c>
      <c r="H12" s="11">
        <f t="shared" si="0"/>
        <v>557.5</v>
      </c>
      <c r="I12" s="11">
        <f t="shared" si="0"/>
        <v>686.3</v>
      </c>
      <c r="J12" s="11">
        <f t="shared" si="0"/>
        <v>749.40000000000009</v>
      </c>
      <c r="K12" s="11">
        <f t="shared" si="0"/>
        <v>735</v>
      </c>
      <c r="L12" s="11">
        <f t="shared" si="0"/>
        <v>876.19305334000001</v>
      </c>
      <c r="M12" s="11">
        <f t="shared" si="0"/>
        <v>1059.7800560490002</v>
      </c>
      <c r="N12" s="11">
        <f t="shared" ref="N12:S12" si="1">SUM(N8:N11)</f>
        <v>1293.7529169869999</v>
      </c>
      <c r="O12" s="11">
        <f t="shared" si="1"/>
        <v>1582.3943608169998</v>
      </c>
      <c r="P12" s="11">
        <f t="shared" si="1"/>
        <v>1768.5918908600001</v>
      </c>
      <c r="Q12" s="11">
        <f t="shared" si="1"/>
        <v>1951.7710684510002</v>
      </c>
      <c r="R12" s="11">
        <f t="shared" si="1"/>
        <v>1635.4788166579999</v>
      </c>
      <c r="S12" s="11">
        <f t="shared" si="1"/>
        <v>1895.7241573600002</v>
      </c>
      <c r="T12" s="11">
        <f t="shared" ref="T12:U12" si="2">SUM(T8:T11)</f>
        <v>2380.3302221970002</v>
      </c>
      <c r="U12" s="11">
        <f t="shared" si="2"/>
        <v>1374.8802670330001</v>
      </c>
    </row>
    <row r="13" spans="2:21" ht="15" customHeight="1" thickBot="1">
      <c r="B13" s="9" t="s">
        <v>8</v>
      </c>
      <c r="C13" s="2">
        <v>48.873429110199993</v>
      </c>
      <c r="D13" s="2">
        <v>89.624923112000005</v>
      </c>
      <c r="E13" s="2">
        <v>100.21179341279999</v>
      </c>
      <c r="F13" s="2">
        <v>99.9</v>
      </c>
      <c r="G13" s="2">
        <v>90.7</v>
      </c>
      <c r="H13" s="2">
        <v>90.2</v>
      </c>
      <c r="I13" s="2">
        <v>87</v>
      </c>
      <c r="J13" s="2">
        <v>76.599999999999994</v>
      </c>
      <c r="K13" s="2">
        <v>79.7</v>
      </c>
      <c r="L13" s="2">
        <v>87.544958909000002</v>
      </c>
      <c r="M13" s="1">
        <v>126.70937321700001</v>
      </c>
      <c r="N13" s="1">
        <v>126.396029457</v>
      </c>
      <c r="O13" s="1">
        <v>135.34865286600001</v>
      </c>
      <c r="P13" s="1">
        <v>231.714709113</v>
      </c>
      <c r="Q13" s="1">
        <v>285.31389224500003</v>
      </c>
      <c r="R13" s="1">
        <f>[1]Rec_dti!$N11</f>
        <v>231.74530978899998</v>
      </c>
      <c r="S13" s="1">
        <v>264.965150618</v>
      </c>
      <c r="T13" s="1">
        <v>274.28746512099997</v>
      </c>
      <c r="U13" s="1">
        <f>[2]Rec_dti!$I$12</f>
        <v>157.17677624300001</v>
      </c>
    </row>
    <row r="14" spans="2:21" ht="15" customHeight="1" thickBot="1">
      <c r="B14" s="9" t="s">
        <v>9</v>
      </c>
      <c r="C14" s="2">
        <v>105.61315342319999</v>
      </c>
      <c r="D14" s="2">
        <v>134.0243832468</v>
      </c>
      <c r="E14" s="2">
        <v>140.31792207680002</v>
      </c>
      <c r="F14" s="2">
        <v>204.2</v>
      </c>
      <c r="G14" s="2">
        <v>136.69999999999999</v>
      </c>
      <c r="H14" s="2">
        <v>181.7</v>
      </c>
      <c r="I14" s="2">
        <v>223.8</v>
      </c>
      <c r="J14" s="2">
        <v>222.6</v>
      </c>
      <c r="K14" s="2">
        <v>357.6</v>
      </c>
      <c r="L14" s="2">
        <v>291.296339983</v>
      </c>
      <c r="M14" s="1">
        <v>272.712230046</v>
      </c>
      <c r="N14" s="1">
        <v>262.52350393400002</v>
      </c>
      <c r="O14" s="1">
        <v>329.37326987900002</v>
      </c>
      <c r="P14" s="1">
        <v>427.63237111199993</v>
      </c>
      <c r="Q14" s="1">
        <v>511.25606355200006</v>
      </c>
      <c r="R14" s="1">
        <f>[1]Rec_dti!$N12</f>
        <v>320.158858447</v>
      </c>
      <c r="S14" s="1">
        <v>496.32314904099997</v>
      </c>
      <c r="T14" s="1">
        <v>811.02709028099991</v>
      </c>
      <c r="U14" s="1">
        <f>[2]Rec_dti!$I$13</f>
        <v>410.98176570300001</v>
      </c>
    </row>
    <row r="15" spans="2:21" ht="15" customHeight="1" thickBot="1">
      <c r="B15" s="30" t="s">
        <v>14</v>
      </c>
      <c r="C15" s="11">
        <f>SUM(C13:C14)</f>
        <v>154.4865825334</v>
      </c>
      <c r="D15" s="11">
        <f t="shared" ref="D15:M15" si="3">SUM(D13:D14)</f>
        <v>223.6493063588</v>
      </c>
      <c r="E15" s="11">
        <f t="shared" si="3"/>
        <v>240.52971548959999</v>
      </c>
      <c r="F15" s="11">
        <f t="shared" si="3"/>
        <v>304.10000000000002</v>
      </c>
      <c r="G15" s="11">
        <f t="shared" si="3"/>
        <v>227.39999999999998</v>
      </c>
      <c r="H15" s="11">
        <f t="shared" si="3"/>
        <v>271.89999999999998</v>
      </c>
      <c r="I15" s="11">
        <f t="shared" si="3"/>
        <v>310.8</v>
      </c>
      <c r="J15" s="11">
        <f t="shared" si="3"/>
        <v>299.2</v>
      </c>
      <c r="K15" s="11">
        <f t="shared" si="3"/>
        <v>437.3</v>
      </c>
      <c r="L15" s="11">
        <f t="shared" si="3"/>
        <v>378.841298892</v>
      </c>
      <c r="M15" s="11">
        <f t="shared" si="3"/>
        <v>399.42160326300001</v>
      </c>
      <c r="N15" s="11">
        <f t="shared" ref="N15:S15" si="4">SUM(N13:N14)</f>
        <v>388.91953339100002</v>
      </c>
      <c r="O15" s="11">
        <f t="shared" si="4"/>
        <v>464.72192274500003</v>
      </c>
      <c r="P15" s="11">
        <f t="shared" si="4"/>
        <v>659.3470802249999</v>
      </c>
      <c r="Q15" s="11">
        <f t="shared" si="4"/>
        <v>796.56995579700015</v>
      </c>
      <c r="R15" s="11">
        <f t="shared" si="4"/>
        <v>551.90416823600003</v>
      </c>
      <c r="S15" s="11">
        <f t="shared" si="4"/>
        <v>761.2882996589999</v>
      </c>
      <c r="T15" s="11">
        <f t="shared" ref="T15:U15" si="5">SUM(T13:T14)</f>
        <v>1085.3145554019998</v>
      </c>
      <c r="U15" s="11">
        <f t="shared" si="5"/>
        <v>568.15854194600001</v>
      </c>
    </row>
    <row r="16" spans="2:21" ht="18.75" customHeight="1" thickBot="1">
      <c r="B16" s="24" t="s">
        <v>1</v>
      </c>
      <c r="C16" s="25">
        <f>C15+C12</f>
        <v>491.27018393358003</v>
      </c>
      <c r="D16" s="25">
        <f>D15+D12</f>
        <v>628.874316875575</v>
      </c>
      <c r="E16" s="25">
        <f>E15+E12</f>
        <v>774.45336362052001</v>
      </c>
      <c r="F16" s="26">
        <f>F15+F12</f>
        <v>1007.8000000000001</v>
      </c>
      <c r="G16" s="26">
        <f t="shared" ref="G16:L16" si="6">G15+G12</f>
        <v>753.4</v>
      </c>
      <c r="H16" s="26">
        <f t="shared" si="6"/>
        <v>829.4</v>
      </c>
      <c r="I16" s="26">
        <f t="shared" si="6"/>
        <v>997.09999999999991</v>
      </c>
      <c r="J16" s="26">
        <f t="shared" si="6"/>
        <v>1048.6000000000001</v>
      </c>
      <c r="K16" s="26">
        <f t="shared" si="6"/>
        <v>1172.3</v>
      </c>
      <c r="L16" s="26">
        <f t="shared" si="6"/>
        <v>1255.0343522319999</v>
      </c>
      <c r="M16" s="26">
        <f t="shared" ref="M16:S16" si="7">M15+M12</f>
        <v>1459.2016593120002</v>
      </c>
      <c r="N16" s="26">
        <f t="shared" si="7"/>
        <v>1682.6724503779999</v>
      </c>
      <c r="O16" s="26">
        <f t="shared" si="7"/>
        <v>2047.1162835619998</v>
      </c>
      <c r="P16" s="26">
        <f t="shared" si="7"/>
        <v>2427.938971085</v>
      </c>
      <c r="Q16" s="26">
        <f t="shared" si="7"/>
        <v>2748.3410242480004</v>
      </c>
      <c r="R16" s="26">
        <f t="shared" si="7"/>
        <v>2187.3829848939999</v>
      </c>
      <c r="S16" s="26">
        <f t="shared" si="7"/>
        <v>2657.0124570190001</v>
      </c>
      <c r="T16" s="26">
        <f t="shared" ref="T16:U16" si="8">T15+T12</f>
        <v>3465.644777599</v>
      </c>
      <c r="U16" s="26">
        <f t="shared" si="8"/>
        <v>1943.0388089790001</v>
      </c>
    </row>
    <row r="17" spans="2:21" ht="15" customHeight="1" thickBot="1">
      <c r="B17" s="4" t="s">
        <v>3</v>
      </c>
      <c r="C17" s="10"/>
      <c r="D17" s="5">
        <f>D16/C16-1</f>
        <v>0.28009868590070819</v>
      </c>
      <c r="E17" s="5">
        <f>E16/D16-1</f>
        <v>0.23149148063196923</v>
      </c>
      <c r="F17" s="5">
        <f>F16/E16-1</f>
        <v>0.30130495565104076</v>
      </c>
      <c r="G17" s="5">
        <f>G16/F16-1</f>
        <v>-0.25243103790434618</v>
      </c>
      <c r="H17" s="5">
        <f t="shared" ref="H17:T17" si="9">H16/G16-1</f>
        <v>0.10087602867002921</v>
      </c>
      <c r="I17" s="5">
        <f t="shared" si="9"/>
        <v>0.20219435736677105</v>
      </c>
      <c r="J17" s="5">
        <f t="shared" si="9"/>
        <v>5.1649784374686813E-2</v>
      </c>
      <c r="K17" s="5">
        <f t="shared" si="9"/>
        <v>0.11796681289338151</v>
      </c>
      <c r="L17" s="5">
        <f t="shared" si="9"/>
        <v>7.0574385594131206E-2</v>
      </c>
      <c r="M17" s="5">
        <f t="shared" si="9"/>
        <v>0.16267866032264489</v>
      </c>
      <c r="N17" s="5">
        <f t="shared" si="9"/>
        <v>0.15314592718552977</v>
      </c>
      <c r="O17" s="5">
        <f t="shared" si="9"/>
        <v>0.21658631963822206</v>
      </c>
      <c r="P17" s="5">
        <f t="shared" si="9"/>
        <v>0.18602884974387757</v>
      </c>
      <c r="Q17" s="5">
        <f t="shared" si="9"/>
        <v>0.13196462389654662</v>
      </c>
      <c r="R17" s="5">
        <f t="shared" si="9"/>
        <v>-0.20410787249645979</v>
      </c>
      <c r="S17" s="5">
        <f t="shared" si="9"/>
        <v>0.21469924351073733</v>
      </c>
      <c r="T17" s="5">
        <f t="shared" si="9"/>
        <v>0.30433892714497635</v>
      </c>
      <c r="U17" s="5"/>
    </row>
    <row r="18" spans="2:21" ht="15" customHeight="1" thickBot="1">
      <c r="B18" s="3" t="s">
        <v>2</v>
      </c>
      <c r="C18" s="16">
        <v>933.47018393358007</v>
      </c>
      <c r="D18" s="16">
        <v>1260.816316875575</v>
      </c>
      <c r="E18" s="16">
        <v>1573.13236362052</v>
      </c>
      <c r="F18" s="15">
        <v>2087.6999999999998</v>
      </c>
      <c r="G18" s="15">
        <v>1782</v>
      </c>
      <c r="H18" s="15">
        <v>1980.9</v>
      </c>
      <c r="I18" s="15">
        <v>2234.4</v>
      </c>
      <c r="J18" s="15">
        <v>2263</v>
      </c>
      <c r="K18" s="15">
        <v>2441.6999999999998</v>
      </c>
      <c r="L18" s="15">
        <v>2585</v>
      </c>
      <c r="M18" s="15">
        <v>3011.4746455080003</v>
      </c>
      <c r="N18" s="15">
        <v>3635.3454925957303</v>
      </c>
      <c r="O18" s="15">
        <v>4328.1342275999996</v>
      </c>
      <c r="P18" s="15">
        <f>2549174.13422234/1000+P16</f>
        <v>4977.1131053073404</v>
      </c>
      <c r="Q18" s="15">
        <f>2869858.82215929/1000+Q16</f>
        <v>5618.1998464072904</v>
      </c>
      <c r="R18" s="15">
        <f>R16+2657.61324246</f>
        <v>4844.9962273540004</v>
      </c>
      <c r="S18" s="15">
        <f>S16+3202.31572452</f>
        <v>5859.3281815390001</v>
      </c>
      <c r="T18" s="15">
        <f>T16+3587.74835</f>
        <v>7053.3931275989999</v>
      </c>
      <c r="U18" s="35">
        <f>U16+2292.61457811086</f>
        <v>4235.6533870898602</v>
      </c>
    </row>
    <row r="19" spans="2:21" ht="28.8" thickBot="1">
      <c r="B19" s="28" t="s">
        <v>15</v>
      </c>
      <c r="C19" s="29">
        <f t="shared" ref="C19:L19" si="10">C16/C18</f>
        <v>0.52628374466488126</v>
      </c>
      <c r="D19" s="29">
        <f t="shared" si="10"/>
        <v>0.49878345359138948</v>
      </c>
      <c r="E19" s="29">
        <f t="shared" si="10"/>
        <v>0.49230019134444436</v>
      </c>
      <c r="F19" s="29">
        <f t="shared" si="10"/>
        <v>0.48273219332279549</v>
      </c>
      <c r="G19" s="29">
        <f t="shared" si="10"/>
        <v>0.42278338945005611</v>
      </c>
      <c r="H19" s="29">
        <f t="shared" si="10"/>
        <v>0.41869857135645411</v>
      </c>
      <c r="I19" s="29">
        <f t="shared" si="10"/>
        <v>0.44624955245255993</v>
      </c>
      <c r="J19" s="29">
        <f t="shared" si="10"/>
        <v>0.46336721166593026</v>
      </c>
      <c r="K19" s="29">
        <f t="shared" si="10"/>
        <v>0.4801163124052914</v>
      </c>
      <c r="L19" s="29">
        <f t="shared" si="10"/>
        <v>0.48550651923868471</v>
      </c>
      <c r="M19" s="29">
        <f t="shared" ref="M19:R19" si="11">M16/M18</f>
        <v>0.48454721725404071</v>
      </c>
      <c r="N19" s="29">
        <f t="shared" si="11"/>
        <v>0.46286452107651765</v>
      </c>
      <c r="O19" s="29">
        <f t="shared" si="11"/>
        <v>0.47297892715706036</v>
      </c>
      <c r="P19" s="29">
        <f t="shared" si="11"/>
        <v>0.48782073457321462</v>
      </c>
      <c r="Q19" s="29">
        <f t="shared" si="11"/>
        <v>0.48918534395060748</v>
      </c>
      <c r="R19" s="29">
        <f t="shared" si="11"/>
        <v>0.45147258785144528</v>
      </c>
      <c r="S19" s="29">
        <f t="shared" ref="S19:T19" si="12">S16/S18</f>
        <v>0.453467082692254</v>
      </c>
      <c r="T19" s="29">
        <f t="shared" si="12"/>
        <v>0.49134433809429784</v>
      </c>
      <c r="U19" s="29">
        <f t="shared" ref="U19" si="13">U16/U18</f>
        <v>0.45873413884651704</v>
      </c>
    </row>
    <row r="20" spans="2:21">
      <c r="B20" s="12" t="s">
        <v>10</v>
      </c>
      <c r="R20" s="33"/>
      <c r="S20" s="33"/>
      <c r="T20" s="33"/>
      <c r="U20" s="33"/>
    </row>
    <row r="21" spans="2:21">
      <c r="B21" s="22" t="s">
        <v>12</v>
      </c>
      <c r="M21" s="27"/>
      <c r="N21" s="21"/>
      <c r="O21" s="21"/>
      <c r="P21" s="21"/>
      <c r="Q21" s="21"/>
      <c r="R21" s="21"/>
      <c r="S21" s="21"/>
      <c r="T21" s="21"/>
      <c r="U21" s="21"/>
    </row>
    <row r="22" spans="2:21">
      <c r="B22" s="22" t="s">
        <v>19</v>
      </c>
      <c r="C22" s="13"/>
      <c r="D22" s="14"/>
      <c r="E22" s="14"/>
      <c r="F22" s="14"/>
      <c r="G22" s="14"/>
      <c r="N22" s="27"/>
      <c r="O22" s="27"/>
      <c r="P22" s="27"/>
      <c r="Q22" s="17"/>
      <c r="R22" s="17"/>
      <c r="S22" s="17"/>
      <c r="T22" s="17"/>
      <c r="U22" s="17"/>
    </row>
    <row r="23" spans="2:21" ht="15" thickBot="1">
      <c r="B23" s="23"/>
      <c r="N23" s="27"/>
      <c r="O23" s="27"/>
      <c r="P23" s="32"/>
      <c r="R23" s="17"/>
      <c r="S23" s="31"/>
      <c r="T23" s="31"/>
      <c r="U23" s="31"/>
    </row>
    <row r="24" spans="2:21" ht="15" thickBot="1">
      <c r="Q24" s="34"/>
    </row>
  </sheetData>
  <mergeCells count="2">
    <mergeCell ref="B2:P2"/>
    <mergeCell ref="B3:P3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rahs</cp:lastModifiedBy>
  <cp:lastPrinted>2021-11-12T08:22:09Z</cp:lastPrinted>
  <dcterms:created xsi:type="dcterms:W3CDTF">2014-09-18T09:05:36Z</dcterms:created>
  <dcterms:modified xsi:type="dcterms:W3CDTF">2023-08-22T05:41:54Z</dcterms:modified>
</cp:coreProperties>
</file>